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项目特征" sheetId="3" r:id="rId1"/>
    <sheet name="规模估算" sheetId="2" r:id="rId2"/>
    <sheet name="开发工作量估算" sheetId="1" r:id="rId3"/>
    <sheet name="模板使用说明" sheetId="5" r:id="rId4"/>
  </sheets>
  <definedNames>
    <definedName name="_xlnm._FilterDatabase" localSheetId="1" hidden="1">规模估算!$A$3:$M$70</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王海青</author>
  </authors>
  <commentList>
    <comment ref="G3" authorId="0">
      <text>
        <r>
          <rPr>
            <sz val="9"/>
            <rFont val="宋体"/>
            <charset val="134"/>
          </rPr>
          <t>请选择重用程度，缺省为“低”。</t>
        </r>
      </text>
    </comment>
    <comment ref="H3" authorId="0">
      <text>
        <r>
          <rPr>
            <sz val="9"/>
            <rFont val="宋体"/>
            <charset val="134"/>
          </rPr>
          <t>请选择修改类型，缺省为“新增”。</t>
        </r>
      </text>
    </comment>
  </commentList>
</comments>
</file>

<file path=xl/sharedStrings.xml><?xml version="1.0" encoding="utf-8"?>
<sst xmlns="http://schemas.openxmlformats.org/spreadsheetml/2006/main" count="198" uniqueCount="105">
  <si>
    <t>规模计数时机</t>
  </si>
  <si>
    <t>项目中期</t>
  </si>
  <si>
    <t>规模变更调整因子</t>
  </si>
  <si>
    <t>应用类型</t>
  </si>
  <si>
    <t>业务处理</t>
  </si>
  <si>
    <t>项目早期</t>
  </si>
  <si>
    <t>质量特性</t>
  </si>
  <si>
    <t>分布式处理</t>
  </si>
  <si>
    <t>通过网络进行客户端/服务器及网络基础应用分布处理和传输</t>
  </si>
  <si>
    <t>性能</t>
  </si>
  <si>
    <t>应答时间或处理率对高峰时间或所有业务时间来说都很重要，存在对连动系统结束处理时间的限制</t>
  </si>
  <si>
    <t>项目完成</t>
  </si>
  <si>
    <t>可靠性</t>
  </si>
  <si>
    <t>发生故障时带来较多不便或经济损失</t>
  </si>
  <si>
    <t>多重站点</t>
  </si>
  <si>
    <t>在设计阶段需要考虑不同站点的相似硬件或软件环境下运行需求</t>
  </si>
  <si>
    <t>描述</t>
  </si>
  <si>
    <t>调整因子</t>
  </si>
  <si>
    <t>开发语言</t>
  </si>
  <si>
    <t>JAVA、C++、C#及其他同级别语言/平台</t>
  </si>
  <si>
    <t>办公自动化系统、日常管理及业务处理用软件等</t>
  </si>
  <si>
    <t>开发团队背景</t>
  </si>
  <si>
    <t>为其他行业开发过类似的软件，或为本行业（政府）开发过不同但相关的软件</t>
  </si>
  <si>
    <t>应用集成</t>
  </si>
  <si>
    <t>企业服务总线、应用集成等</t>
  </si>
  <si>
    <t>科技</t>
  </si>
  <si>
    <t>科学计算、仿真、基于复杂算法的统计分析等</t>
  </si>
  <si>
    <t>多媒体</t>
  </si>
  <si>
    <t>多媒体数据处理；地理信息系统；教育和娱乐应用等</t>
  </si>
  <si>
    <t>智能信息</t>
  </si>
  <si>
    <t>自然语言处理、人工智能、专家系统等</t>
  </si>
  <si>
    <t>系统</t>
  </si>
  <si>
    <r>
      <rPr>
        <sz val="11"/>
        <color theme="1"/>
        <rFont val="宋体"/>
        <charset val="134"/>
      </rPr>
      <t>操作系统、数据库系统、集成开发环境、自动化开发</t>
    </r>
    <r>
      <rPr>
        <sz val="11"/>
        <color theme="1"/>
        <rFont val="Calibri"/>
        <charset val="134"/>
      </rPr>
      <t>/</t>
    </r>
    <r>
      <rPr>
        <sz val="11"/>
        <color theme="1"/>
        <rFont val="宋体"/>
        <charset val="134"/>
      </rPr>
      <t>设计工具等</t>
    </r>
  </si>
  <si>
    <t>通信控制</t>
  </si>
  <si>
    <t>通信协议、仿真、交换机软件、全球定位系统等</t>
  </si>
  <si>
    <t>流程控制</t>
  </si>
  <si>
    <t>生产管理、仪器控制、机器人控制、实时控制、嵌入式软件等</t>
  </si>
  <si>
    <t>判断标准</t>
  </si>
  <si>
    <t>没有明示对分布式处理的需求事项</t>
  </si>
  <si>
    <r>
      <rPr>
        <sz val="11"/>
        <color theme="1"/>
        <rFont val="宋体"/>
        <charset val="134"/>
      </rPr>
      <t>通过网络进行客户端</t>
    </r>
    <r>
      <rPr>
        <sz val="11"/>
        <color theme="1"/>
        <rFont val="Calibri"/>
        <charset val="134"/>
      </rPr>
      <t>/</t>
    </r>
    <r>
      <rPr>
        <sz val="11"/>
        <color theme="1"/>
        <rFont val="宋体"/>
        <charset val="134"/>
      </rPr>
      <t>服务器及网络基础应用分布处理和传输</t>
    </r>
  </si>
  <si>
    <t>通过特别的设计保证在多个服务器及处理器上同时相互执行应用中的处理功能</t>
  </si>
  <si>
    <t>没有明示对性能的特别需求事项或仅需提供基本性能</t>
  </si>
  <si>
    <t>为满足性能需求事项，要求设计阶段开始进行性能分析，或在设计、开发阶段使用分析工具</t>
  </si>
  <si>
    <t>没有明示对可靠性的特别需求事项或仅需提供基本的可靠性</t>
  </si>
  <si>
    <t>发生故障时造成重大经济损失或有生命危害</t>
  </si>
  <si>
    <t>在相同的硬件或软件环境下运行</t>
  </si>
  <si>
    <t>在设计阶段需要考虑不同站点的不同硬件或软件环境下运行需求</t>
  </si>
  <si>
    <r>
      <rPr>
        <sz val="11"/>
        <color theme="1"/>
        <rFont val="Calibri"/>
        <charset val="134"/>
      </rPr>
      <t>C</t>
    </r>
    <r>
      <rPr>
        <sz val="11"/>
        <color theme="1"/>
        <rFont val="宋体"/>
        <charset val="134"/>
      </rPr>
      <t>及其他同级别语言</t>
    </r>
    <r>
      <rPr>
        <sz val="11"/>
        <color theme="1"/>
        <rFont val="Calibri"/>
        <charset val="134"/>
      </rPr>
      <t>/</t>
    </r>
    <r>
      <rPr>
        <sz val="11"/>
        <color theme="1"/>
        <rFont val="宋体"/>
        <charset val="134"/>
      </rPr>
      <t>平台</t>
    </r>
  </si>
  <si>
    <r>
      <rPr>
        <sz val="11"/>
        <color theme="1"/>
        <rFont val="Calibri"/>
        <charset val="134"/>
      </rPr>
      <t>JAVA</t>
    </r>
    <r>
      <rPr>
        <sz val="11"/>
        <color theme="1"/>
        <rFont val="宋体"/>
        <charset val="134"/>
      </rPr>
      <t>、</t>
    </r>
    <r>
      <rPr>
        <sz val="11"/>
        <color theme="1"/>
        <rFont val="Calibri"/>
        <charset val="134"/>
      </rPr>
      <t>C++</t>
    </r>
    <r>
      <rPr>
        <sz val="11"/>
        <color theme="1"/>
        <rFont val="宋体"/>
        <charset val="134"/>
      </rPr>
      <t>、</t>
    </r>
    <r>
      <rPr>
        <sz val="11"/>
        <color theme="1"/>
        <rFont val="Calibri"/>
        <charset val="134"/>
      </rPr>
      <t>C#</t>
    </r>
    <r>
      <rPr>
        <sz val="11"/>
        <color theme="1"/>
        <rFont val="宋体"/>
        <charset val="134"/>
      </rPr>
      <t>及其他同级别语言</t>
    </r>
    <r>
      <rPr>
        <sz val="11"/>
        <color theme="1"/>
        <rFont val="Calibri"/>
        <charset val="134"/>
      </rPr>
      <t>/</t>
    </r>
    <r>
      <rPr>
        <sz val="11"/>
        <color theme="1"/>
        <rFont val="宋体"/>
        <charset val="134"/>
      </rPr>
      <t>平台</t>
    </r>
  </si>
  <si>
    <r>
      <rPr>
        <sz val="11"/>
        <color theme="1"/>
        <rFont val="Calibri"/>
        <charset val="134"/>
      </rPr>
      <t>PowerBuilder</t>
    </r>
    <r>
      <rPr>
        <sz val="11"/>
        <color theme="1"/>
        <rFont val="宋体"/>
        <charset val="134"/>
      </rPr>
      <t>、</t>
    </r>
    <r>
      <rPr>
        <sz val="11"/>
        <color theme="1"/>
        <rFont val="Calibri"/>
        <charset val="134"/>
      </rPr>
      <t>ASP</t>
    </r>
    <r>
      <rPr>
        <sz val="11"/>
        <color theme="1"/>
        <rFont val="宋体"/>
        <charset val="134"/>
      </rPr>
      <t>及其他同级别语言</t>
    </r>
    <r>
      <rPr>
        <sz val="11"/>
        <color theme="1"/>
        <rFont val="Calibri"/>
        <charset val="134"/>
      </rPr>
      <t>/</t>
    </r>
    <r>
      <rPr>
        <sz val="11"/>
        <color theme="1"/>
        <rFont val="宋体"/>
        <charset val="134"/>
      </rPr>
      <t>平台</t>
    </r>
  </si>
  <si>
    <t>为本行业（政府）开发过类似的软件</t>
  </si>
  <si>
    <t>没有同类软件及本行业（政府）相关软件开发背景</t>
  </si>
  <si>
    <t>规模估算方法</t>
  </si>
  <si>
    <t>估算功能点</t>
  </si>
  <si>
    <t>请选择规模估算方法，缺省为“估算功能点”</t>
  </si>
  <si>
    <t>编号</t>
  </si>
  <si>
    <t>子系统</t>
  </si>
  <si>
    <t>模块</t>
  </si>
  <si>
    <t>功能点计数项名称</t>
  </si>
  <si>
    <t>类别</t>
  </si>
  <si>
    <t>UFP</t>
  </si>
  <si>
    <t>重用程度</t>
  </si>
  <si>
    <t>修改类型</t>
  </si>
  <si>
    <t>US</t>
  </si>
  <si>
    <t>备注</t>
  </si>
  <si>
    <t>低</t>
  </si>
  <si>
    <t>重用程度调整系数</t>
  </si>
  <si>
    <t>高</t>
  </si>
  <si>
    <t>中</t>
  </si>
  <si>
    <t>修改类型调整系数</t>
  </si>
  <si>
    <t>新增</t>
  </si>
  <si>
    <t>修改</t>
  </si>
  <si>
    <t>删除</t>
  </si>
  <si>
    <t>预估功能点</t>
  </si>
  <si>
    <t>ILF</t>
  </si>
  <si>
    <t>EIF</t>
  </si>
  <si>
    <t>EI</t>
  </si>
  <si>
    <t>EO</t>
  </si>
  <si>
    <t>EQ</t>
  </si>
  <si>
    <t>合计</t>
  </si>
  <si>
    <t>规模估算结果（单位：功能点）</t>
  </si>
  <si>
    <t>规模变更调整因子取值</t>
  </si>
  <si>
    <t>非默认值，根据项目特征填入</t>
  </si>
  <si>
    <t>调整后规模（单位：功能点）</t>
  </si>
  <si>
    <t>基准生产率（单位：人时/功能点）</t>
  </si>
  <si>
    <t>行业基准数据中位数（P50）</t>
  </si>
  <si>
    <t>未调整工作量（单位：人月）</t>
  </si>
  <si>
    <t>人时每月174</t>
  </si>
  <si>
    <t>规模调整因子</t>
  </si>
  <si>
    <t>默认1.00</t>
  </si>
  <si>
    <t>调整后工作量（单位：人月）</t>
  </si>
  <si>
    <t>人月基准单价（单位：元/人月）</t>
  </si>
  <si>
    <t>惠州地区，不包含直接非人力成本</t>
  </si>
  <si>
    <t>基准报价（单位：元）
（不包含直接非人力成本）</t>
  </si>
  <si>
    <t>预计工期 （月）</t>
  </si>
  <si>
    <t>本模板通常只填写白色区域；</t>
  </si>
  <si>
    <t>填写顺序为：填写项目特征-&gt;规模估算-&gt;查看结果（“开发工作量估算”或“运维工作量估算”相关部分）</t>
  </si>
  <si>
    <t>深灰</t>
  </si>
  <si>
    <t>模板固定部分，不得修改</t>
  </si>
  <si>
    <t>浅灰</t>
  </si>
  <si>
    <t>模板固定部分，在必要时统一修改</t>
  </si>
  <si>
    <t>绿色</t>
  </si>
  <si>
    <t>自动计算或引用数据，不得修改</t>
  </si>
  <si>
    <t>白色</t>
  </si>
  <si>
    <t>需填写或修改内容</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</si>
</sst>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s>
  <fonts count="29">
    <font>
      <sz val="11"/>
      <color theme="1"/>
      <name val="宋体"/>
      <charset val="134"/>
      <scheme val="minor"/>
    </font>
    <font>
      <b/>
      <sz val="11"/>
      <color theme="1"/>
      <name val="宋体"/>
      <charset val="134"/>
      <scheme val="minor"/>
    </font>
    <font>
      <b/>
      <sz val="11"/>
      <color theme="3"/>
      <name val="宋体"/>
      <charset val="134"/>
      <scheme val="minor"/>
    </font>
    <font>
      <sz val="11"/>
      <color rgb="FFFF0000"/>
      <name val="宋体"/>
      <charset val="134"/>
      <scheme val="minor"/>
    </font>
    <font>
      <sz val="15"/>
      <color theme="1"/>
      <name val="黑体"/>
      <charset val="134"/>
    </font>
    <font>
      <sz val="10.5"/>
      <color theme="1"/>
      <name val="宋体"/>
      <charset val="134"/>
      <scheme val="minor"/>
    </font>
    <font>
      <sz val="10.5"/>
      <color theme="1"/>
      <name val="宋体"/>
      <charset val="134"/>
    </font>
    <font>
      <b/>
      <sz val="11"/>
      <color theme="1"/>
      <name val="宋体"/>
      <charset val="134"/>
    </font>
    <font>
      <sz val="11"/>
      <color theme="1"/>
      <name val="宋体"/>
      <charset val="134"/>
    </font>
    <font>
      <sz val="11"/>
      <color theme="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8">
    <fill>
      <patternFill patternType="none"/>
    </fill>
    <fill>
      <patternFill patternType="gray125"/>
    </fill>
    <fill>
      <patternFill patternType="solid">
        <fgColor theme="0" tint="-0.249946592608417"/>
        <bgColor indexed="64"/>
      </patternFill>
    </fill>
    <fill>
      <patternFill patternType="solid">
        <fgColor theme="0" tint="-0.14996795556505"/>
        <bgColor indexed="64"/>
      </patternFill>
    </fill>
    <fill>
      <patternFill patternType="solid">
        <fgColor theme="6" tint="0.399945066682943"/>
        <bgColor indexed="64"/>
      </patternFill>
    </fill>
    <fill>
      <patternFill patternType="solid">
        <fgColor theme="0"/>
        <bgColor indexed="64"/>
      </patternFill>
    </fill>
    <fill>
      <patternFill patternType="solid">
        <fgColor rgb="FFBFBFB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7" borderId="1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2" fillId="0" borderId="14" applyNumberFormat="0" applyFill="0" applyAlignment="0" applyProtection="0">
      <alignment vertical="center"/>
    </xf>
    <xf numFmtId="0" fontId="2" fillId="0" borderId="0" applyNumberFormat="0" applyFill="0" applyBorder="0" applyAlignment="0" applyProtection="0">
      <alignment vertical="center"/>
    </xf>
    <xf numFmtId="0" fontId="17" fillId="8" borderId="15" applyNumberFormat="0" applyAlignment="0" applyProtection="0">
      <alignment vertical="center"/>
    </xf>
    <xf numFmtId="0" fontId="18" fillId="9" borderId="16" applyNumberFormat="0" applyAlignment="0" applyProtection="0">
      <alignment vertical="center"/>
    </xf>
    <xf numFmtId="0" fontId="19" fillId="9" borderId="15" applyNumberFormat="0" applyAlignment="0" applyProtection="0">
      <alignment vertical="center"/>
    </xf>
    <xf numFmtId="0" fontId="20" fillId="10"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6" fillId="37" borderId="0" applyNumberFormat="0" applyBorder="0" applyAlignment="0" applyProtection="0">
      <alignment vertical="center"/>
    </xf>
  </cellStyleXfs>
  <cellXfs count="64">
    <xf numFmtId="0" fontId="0" fillId="0" borderId="0" xfId="0">
      <alignment vertical="center"/>
    </xf>
    <xf numFmtId="0" fontId="0" fillId="2" borderId="0" xfId="0" applyFill="1"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0" fillId="0" borderId="0" xfId="0" applyAlignment="1">
      <alignment horizontal="center" vertical="center"/>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xf>
    <xf numFmtId="176" fontId="0" fillId="4" borderId="3" xfId="0" applyNumberFormat="1" applyFont="1" applyFill="1" applyBorder="1">
      <alignment vertical="center"/>
    </xf>
    <xf numFmtId="0" fontId="0" fillId="3" borderId="3" xfId="0" applyFill="1" applyBorder="1">
      <alignment vertical="center"/>
    </xf>
    <xf numFmtId="176" fontId="0" fillId="4" borderId="3" xfId="0" applyNumberFormat="1" applyFill="1" applyBorder="1">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176" fontId="1" fillId="4" borderId="3" xfId="0" applyNumberFormat="1" applyFont="1" applyFill="1" applyBorder="1">
      <alignment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176" fontId="0" fillId="3" borderId="3" xfId="0" applyNumberFormat="1" applyFill="1" applyBorder="1">
      <alignment vertical="center"/>
    </xf>
    <xf numFmtId="0" fontId="1" fillId="2" borderId="3"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176" fontId="2" fillId="4" borderId="3" xfId="0" applyNumberFormat="1" applyFont="1" applyFill="1" applyBorder="1">
      <alignment vertical="center"/>
    </xf>
    <xf numFmtId="0" fontId="1" fillId="2" borderId="4" xfId="0" applyFont="1" applyFill="1" applyBorder="1" applyAlignment="1">
      <alignment horizontal="center" vertical="center" wrapText="1"/>
    </xf>
    <xf numFmtId="0" fontId="0" fillId="0" borderId="3" xfId="0" applyBorder="1" applyAlignment="1">
      <alignment horizontal="center" vertical="center"/>
    </xf>
    <xf numFmtId="0" fontId="3" fillId="2" borderId="1" xfId="0" applyFont="1" applyFill="1" applyBorder="1" applyAlignment="1">
      <alignment horizontal="left" vertical="center"/>
    </xf>
    <xf numFmtId="0" fontId="3" fillId="2" borderId="8" xfId="0" applyFont="1" applyFill="1" applyBorder="1" applyAlignment="1">
      <alignment horizontal="left" vertical="center"/>
    </xf>
    <xf numFmtId="0" fontId="3" fillId="2" borderId="2" xfId="0" applyFont="1" applyFill="1" applyBorder="1" applyAlignment="1">
      <alignment horizontal="left" vertical="center"/>
    </xf>
    <xf numFmtId="0" fontId="1" fillId="2" borderId="3" xfId="0" applyFont="1" applyFill="1" applyBorder="1" applyAlignment="1">
      <alignment horizontal="center" vertical="center" wrapText="1"/>
    </xf>
    <xf numFmtId="0" fontId="0" fillId="0" borderId="3" xfId="0" applyBorder="1" applyAlignment="1">
      <alignment horizontal="center" vertical="center" wrapText="1"/>
    </xf>
    <xf numFmtId="0" fontId="4" fillId="0" borderId="3" xfId="0" applyFont="1" applyBorder="1">
      <alignment vertical="center"/>
    </xf>
    <xf numFmtId="0" fontId="5" fillId="0" borderId="3" xfId="0" applyFont="1" applyBorder="1">
      <alignment vertical="center"/>
    </xf>
    <xf numFmtId="0" fontId="6" fillId="5" borderId="3" xfId="0" applyFont="1" applyFill="1" applyBorder="1" applyAlignment="1">
      <alignment wrapText="1"/>
    </xf>
    <xf numFmtId="0" fontId="0" fillId="4" borderId="3" xfId="0" applyFill="1" applyBorder="1" applyAlignment="1">
      <alignment horizontal="center" vertical="center" wrapText="1"/>
    </xf>
    <xf numFmtId="176" fontId="0" fillId="4" borderId="3" xfId="0" applyNumberFormat="1" applyFill="1" applyBorder="1" applyAlignment="1">
      <alignment horizontal="center" vertical="center" wrapText="1"/>
    </xf>
    <xf numFmtId="0" fontId="0" fillId="0" borderId="3" xfId="0" applyBorder="1" applyAlignment="1">
      <alignment horizontal="left" vertical="center" wrapText="1"/>
    </xf>
    <xf numFmtId="0" fontId="0" fillId="3" borderId="3" xfId="0" applyFill="1" applyBorder="1" applyAlignment="1">
      <alignment horizontal="center" vertical="center"/>
    </xf>
    <xf numFmtId="176" fontId="0" fillId="3" borderId="3" xfId="0" applyNumberFormat="1" applyFill="1" applyBorder="1" applyAlignment="1">
      <alignment horizontal="center" vertical="center"/>
    </xf>
    <xf numFmtId="0" fontId="6" fillId="5" borderId="3" xfId="0" applyFont="1" applyFill="1" applyBorder="1" applyAlignment="1"/>
    <xf numFmtId="177" fontId="0" fillId="3" borderId="3" xfId="0" applyNumberFormat="1" applyFill="1" applyBorder="1" applyAlignment="1">
      <alignment horizontal="center" vertical="center"/>
    </xf>
    <xf numFmtId="0" fontId="5" fillId="0" borderId="0" xfId="0" applyFont="1">
      <alignment vertical="center"/>
    </xf>
    <xf numFmtId="0" fontId="0" fillId="0" borderId="3" xfId="0" applyFill="1" applyBorder="1" applyAlignment="1">
      <alignment horizontal="left" vertical="center" wrapText="1"/>
    </xf>
    <xf numFmtId="0" fontId="0" fillId="0" borderId="9"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2" xfId="0" applyFont="1" applyFill="1" applyBorder="1" applyAlignment="1">
      <alignment horizontal="center" vertical="center" wrapText="1"/>
    </xf>
    <xf numFmtId="177" fontId="0" fillId="4" borderId="3"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176" fontId="0" fillId="4" borderId="3" xfId="0" applyNumberFormat="1" applyFill="1" applyBorder="1" applyAlignment="1">
      <alignment horizontal="center" vertical="center"/>
    </xf>
    <xf numFmtId="178" fontId="0" fillId="4" borderId="3" xfId="0" applyNumberForma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7" fillId="6" borderId="3" xfId="0" applyFont="1" applyFill="1" applyBorder="1" applyAlignment="1">
      <alignment horizontal="center" vertical="center" wrapText="1"/>
    </xf>
    <xf numFmtId="0" fontId="0" fillId="0" borderId="3" xfId="0" applyBorder="1" applyAlignment="1">
      <alignment horizontal="left" vertical="center"/>
    </xf>
    <xf numFmtId="0" fontId="8" fillId="3" borderId="3" xfId="0" applyFont="1" applyFill="1" applyBorder="1" applyAlignment="1">
      <alignment horizontal="center" vertical="center" wrapText="1"/>
    </xf>
    <xf numFmtId="0" fontId="8" fillId="3" borderId="3" xfId="0" applyFont="1" applyFill="1" applyBorder="1" applyAlignment="1">
      <alignment horizontal="justify" vertical="center" wrapText="1"/>
    </xf>
    <xf numFmtId="178" fontId="9" fillId="3" borderId="3"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3" borderId="3" xfId="0" applyFont="1" applyFill="1" applyBorder="1" applyAlignment="1">
      <alignment horizontal="left" vertical="center" wrapText="1"/>
    </xf>
    <xf numFmtId="0" fontId="8" fillId="3"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workbookViewId="0">
      <selection activeCell="C13" sqref="C13"/>
    </sheetView>
  </sheetViews>
  <sheetFormatPr defaultColWidth="9" defaultRowHeight="13.5" outlineLevelCol="7"/>
  <cols>
    <col min="1" max="1" width="8.66666666666667" customWidth="1"/>
    <col min="2" max="2" width="10.6666666666667" customWidth="1"/>
    <col min="3" max="3" width="43.3333333333333" customWidth="1"/>
    <col min="4" max="4" width="10.6666666666667" style="4" customWidth="1"/>
    <col min="5" max="5" width="2.66666666666667" customWidth="1"/>
    <col min="6" max="6" width="10.8833333333333" customWidth="1"/>
    <col min="7" max="7" width="65.6666666666667" customWidth="1"/>
    <col min="8" max="8" width="10.6666666666667" customWidth="1"/>
  </cols>
  <sheetData>
    <row r="1" spans="1:8">
      <c r="A1" s="10" t="s">
        <v>0</v>
      </c>
      <c r="B1" s="11"/>
      <c r="C1" s="25" t="s">
        <v>1</v>
      </c>
      <c r="D1" s="50">
        <f>IF(项目特征!C1=项目特征!F2,项目特征!G2,IF(项目特征!C1=项目特征!F3,项目特征!G3,IF(项目特征!C1=项目特征!F4,项目特征!G4,0)))</f>
        <v>1</v>
      </c>
      <c r="F1" s="16" t="s">
        <v>2</v>
      </c>
      <c r="G1" s="16"/>
    </row>
    <row r="2" spans="1:8">
      <c r="A2" s="10" t="s">
        <v>3</v>
      </c>
      <c r="B2" s="11"/>
      <c r="C2" s="25" t="s">
        <v>4</v>
      </c>
      <c r="D2" s="51">
        <f>IF(C2=F7,H7,IF(C2=F8,H8,IF(C2=F9,H9,IF(C2=F10,H10,IF(C2=F11,H11,IF(C2=F12,H12,IF(C2=F13,H13,IF(C2=F14,H14,0))))))))</f>
        <v>1</v>
      </c>
      <c r="F2" s="37" t="s">
        <v>5</v>
      </c>
      <c r="G2" s="38">
        <v>1.2</v>
      </c>
    </row>
    <row r="3" ht="27" spans="1:8">
      <c r="A3" s="52" t="s">
        <v>6</v>
      </c>
      <c r="B3" s="20" t="s">
        <v>7</v>
      </c>
      <c r="C3" s="36" t="s">
        <v>8</v>
      </c>
      <c r="D3" s="47">
        <f>IF(C3=G17,H17,IF(C3=G18,H18,IF(C3=G19,H19,-10)))</f>
        <v>0</v>
      </c>
      <c r="F3" s="37" t="s">
        <v>1</v>
      </c>
      <c r="G3" s="38">
        <v>1</v>
      </c>
    </row>
    <row r="4" ht="27" spans="1:8">
      <c r="A4" s="53"/>
      <c r="B4" s="20" t="s">
        <v>9</v>
      </c>
      <c r="C4" s="36" t="s">
        <v>10</v>
      </c>
      <c r="D4" s="47">
        <f>IF(C4=G20,H20,IF(C4=G21,H21,IF(C4=G22,H22,-10)))</f>
        <v>0</v>
      </c>
      <c r="F4" s="37" t="s">
        <v>11</v>
      </c>
      <c r="G4" s="38">
        <v>0.8</v>
      </c>
    </row>
    <row r="5" spans="1:8">
      <c r="A5" s="53"/>
      <c r="B5" s="20" t="s">
        <v>12</v>
      </c>
      <c r="C5" s="36" t="s">
        <v>13</v>
      </c>
      <c r="D5" s="47">
        <f>IF(C5=G23,H23,IF(C5=G24,H24,IF(C5=G25,H25,-10)))</f>
        <v>0</v>
      </c>
    </row>
    <row r="6" ht="27" spans="1:8">
      <c r="A6" s="54"/>
      <c r="B6" s="20" t="s">
        <v>14</v>
      </c>
      <c r="C6" s="36" t="s">
        <v>15</v>
      </c>
      <c r="D6" s="47">
        <f>IF(C6=G26,H26,IF(C6=G27,H27,IF(C6=G28,H28,-10)))</f>
        <v>0</v>
      </c>
      <c r="F6" s="55" t="s">
        <v>3</v>
      </c>
      <c r="G6" s="55" t="s">
        <v>16</v>
      </c>
      <c r="H6" s="55" t="s">
        <v>17</v>
      </c>
    </row>
    <row r="7" ht="15" spans="1:8">
      <c r="A7" s="16" t="s">
        <v>18</v>
      </c>
      <c r="B7" s="16"/>
      <c r="C7" s="56" t="s">
        <v>19</v>
      </c>
      <c r="D7" s="51">
        <f>IF(C7=G31,H31,IF(C7=G32,H32,IF(C7=G33,H33,0)))</f>
        <v>1</v>
      </c>
      <c r="F7" s="57" t="s">
        <v>4</v>
      </c>
      <c r="G7" s="58" t="s">
        <v>20</v>
      </c>
      <c r="H7" s="59">
        <v>1</v>
      </c>
    </row>
    <row r="8" ht="27" spans="1:8">
      <c r="A8" s="16" t="s">
        <v>21</v>
      </c>
      <c r="B8" s="16"/>
      <c r="C8" s="36" t="s">
        <v>22</v>
      </c>
      <c r="D8" s="51">
        <f>IF(C8=G36,H36,IF(C8=G37,H37,IF(C8=G38,H38,0)))</f>
        <v>1</v>
      </c>
      <c r="F8" s="57" t="s">
        <v>23</v>
      </c>
      <c r="G8" s="58" t="s">
        <v>24</v>
      </c>
      <c r="H8" s="59">
        <v>1.2</v>
      </c>
    </row>
    <row r="9" ht="15" spans="1:8">
      <c r="F9" s="57" t="s">
        <v>25</v>
      </c>
      <c r="G9" s="58" t="s">
        <v>26</v>
      </c>
      <c r="H9" s="59">
        <v>1.2</v>
      </c>
    </row>
    <row r="10" ht="15" spans="1:8">
      <c r="F10" s="57" t="s">
        <v>27</v>
      </c>
      <c r="G10" s="58" t="s">
        <v>28</v>
      </c>
      <c r="H10" s="59">
        <v>1.3</v>
      </c>
    </row>
    <row r="11" ht="15" spans="1:8">
      <c r="F11" s="57" t="s">
        <v>29</v>
      </c>
      <c r="G11" s="58" t="s">
        <v>30</v>
      </c>
      <c r="H11" s="59">
        <v>1.7</v>
      </c>
    </row>
    <row r="12" ht="15" spans="1:8">
      <c r="F12" s="57" t="s">
        <v>31</v>
      </c>
      <c r="G12" s="58" t="s">
        <v>32</v>
      </c>
      <c r="H12" s="59">
        <v>1.7</v>
      </c>
    </row>
    <row r="13" ht="15" spans="1:8">
      <c r="F13" s="57" t="s">
        <v>33</v>
      </c>
      <c r="G13" s="58" t="s">
        <v>34</v>
      </c>
      <c r="H13" s="59">
        <v>1.9</v>
      </c>
    </row>
    <row r="14" ht="15" spans="1:8">
      <c r="F14" s="57" t="s">
        <v>35</v>
      </c>
      <c r="G14" s="58" t="s">
        <v>36</v>
      </c>
      <c r="H14" s="59">
        <v>2</v>
      </c>
    </row>
    <row r="16" spans="1:8">
      <c r="F16" s="55" t="s">
        <v>17</v>
      </c>
      <c r="G16" s="55" t="s">
        <v>37</v>
      </c>
      <c r="H16" s="55" t="s">
        <v>17</v>
      </c>
    </row>
    <row r="17" ht="15" spans="6:8">
      <c r="F17" s="57" t="s">
        <v>7</v>
      </c>
      <c r="G17" s="58" t="s">
        <v>38</v>
      </c>
      <c r="H17" s="60">
        <v>-1</v>
      </c>
    </row>
    <row r="18" ht="15" spans="6:8">
      <c r="F18" s="57"/>
      <c r="G18" s="58" t="s">
        <v>39</v>
      </c>
      <c r="H18" s="60">
        <v>0</v>
      </c>
    </row>
    <row r="19" ht="15" spans="6:8">
      <c r="F19" s="57"/>
      <c r="G19" s="58" t="s">
        <v>40</v>
      </c>
      <c r="H19" s="60">
        <v>1</v>
      </c>
    </row>
    <row r="20" ht="15" spans="6:8">
      <c r="F20" s="57" t="s">
        <v>9</v>
      </c>
      <c r="G20" s="58" t="s">
        <v>41</v>
      </c>
      <c r="H20" s="60">
        <v>-1</v>
      </c>
    </row>
    <row r="21" ht="27" spans="6:8">
      <c r="F21" s="57"/>
      <c r="G21" s="58" t="s">
        <v>10</v>
      </c>
      <c r="H21" s="60">
        <v>0</v>
      </c>
    </row>
    <row r="22" ht="27" spans="6:8">
      <c r="F22" s="57"/>
      <c r="G22" s="58" t="s">
        <v>42</v>
      </c>
      <c r="H22" s="60">
        <v>1</v>
      </c>
    </row>
    <row r="23" ht="15" spans="6:8">
      <c r="F23" s="57" t="s">
        <v>12</v>
      </c>
      <c r="G23" s="58" t="s">
        <v>43</v>
      </c>
      <c r="H23" s="60">
        <v>-1</v>
      </c>
    </row>
    <row r="24" ht="15" spans="6:8">
      <c r="F24" s="57"/>
      <c r="G24" s="58" t="s">
        <v>13</v>
      </c>
      <c r="H24" s="60">
        <v>0</v>
      </c>
    </row>
    <row r="25" ht="15" spans="6:8">
      <c r="F25" s="57"/>
      <c r="G25" s="58" t="s">
        <v>44</v>
      </c>
      <c r="H25" s="60">
        <v>1</v>
      </c>
    </row>
    <row r="26" ht="15" spans="6:8">
      <c r="F26" s="57" t="s">
        <v>14</v>
      </c>
      <c r="G26" s="58" t="s">
        <v>45</v>
      </c>
      <c r="H26" s="60">
        <v>-1</v>
      </c>
    </row>
    <row r="27" ht="15" spans="6:8">
      <c r="F27" s="57"/>
      <c r="G27" s="58" t="s">
        <v>15</v>
      </c>
      <c r="H27" s="60">
        <v>0</v>
      </c>
    </row>
    <row r="28" ht="15" spans="6:8">
      <c r="F28" s="57"/>
      <c r="G28" s="58" t="s">
        <v>46</v>
      </c>
      <c r="H28" s="60">
        <v>1</v>
      </c>
    </row>
    <row r="30" spans="6:8">
      <c r="G30" s="61" t="s">
        <v>18</v>
      </c>
      <c r="H30" s="61" t="s">
        <v>17</v>
      </c>
    </row>
    <row r="31" ht="15" spans="6:8">
      <c r="G31" s="62" t="s">
        <v>47</v>
      </c>
      <c r="H31" s="59">
        <v>1.5</v>
      </c>
    </row>
    <row r="32" ht="15" spans="6:8">
      <c r="G32" s="62" t="s">
        <v>48</v>
      </c>
      <c r="H32" s="59">
        <v>1</v>
      </c>
    </row>
    <row r="33" ht="15" spans="7:8">
      <c r="G33" s="62" t="s">
        <v>49</v>
      </c>
      <c r="H33" s="59">
        <v>0.6</v>
      </c>
    </row>
    <row r="35" spans="7:8">
      <c r="G35" s="55" t="s">
        <v>21</v>
      </c>
      <c r="H35" s="55" t="s">
        <v>17</v>
      </c>
    </row>
    <row r="36" ht="15" spans="7:8">
      <c r="G36" s="63" t="s">
        <v>50</v>
      </c>
      <c r="H36" s="59">
        <v>0.8</v>
      </c>
    </row>
    <row r="37" ht="15" spans="7:8">
      <c r="G37" s="63" t="s">
        <v>22</v>
      </c>
      <c r="H37" s="59">
        <v>1</v>
      </c>
    </row>
    <row r="38" ht="15" spans="7:8">
      <c r="G38" s="63" t="s">
        <v>51</v>
      </c>
      <c r="H38" s="59">
        <v>1.2</v>
      </c>
    </row>
  </sheetData>
  <mergeCells count="10">
    <mergeCell ref="A1:B1"/>
    <mergeCell ref="F1:G1"/>
    <mergeCell ref="A2:B2"/>
    <mergeCell ref="A7:B7"/>
    <mergeCell ref="A8:B8"/>
    <mergeCell ref="A3:A6"/>
    <mergeCell ref="F17:F19"/>
    <mergeCell ref="F20:F22"/>
    <mergeCell ref="F23:F25"/>
    <mergeCell ref="F26:F28"/>
  </mergeCells>
  <dataValidations count="8">
    <dataValidation type="list" allowBlank="1" showInputMessage="1" showErrorMessage="1" sqref="C1">
      <formula1>$F$2:$F$4</formula1>
    </dataValidation>
    <dataValidation type="list" allowBlank="1" showInputMessage="1" showErrorMessage="1" sqref="C2">
      <formula1>$F$7:$F$14</formula1>
    </dataValidation>
    <dataValidation type="list" allowBlank="1" showInputMessage="1" showErrorMessage="1" sqref="C3">
      <formula1>$G$17:$G$19</formula1>
    </dataValidation>
    <dataValidation type="list" allowBlank="1" showInputMessage="1" showErrorMessage="1" sqref="C4">
      <formula1>$G$20:$G$22</formula1>
    </dataValidation>
    <dataValidation type="list" allowBlank="1" showInputMessage="1" showErrorMessage="1" sqref="C5">
      <formula1>$G$23:$G$25</formula1>
    </dataValidation>
    <dataValidation type="list" allowBlank="1" showInputMessage="1" showErrorMessage="1" sqref="C6">
      <formula1>$G$26:$G$28</formula1>
    </dataValidation>
    <dataValidation type="list" allowBlank="1" showInputMessage="1" showErrorMessage="1" sqref="C7">
      <formula1>$G$31:$G$33</formula1>
    </dataValidation>
    <dataValidation type="list" allowBlank="1" showInputMessage="1" showErrorMessage="1" sqref="C8">
      <formula1>$G$36:$G$38</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0"/>
  <sheetViews>
    <sheetView tabSelected="1" zoomScale="103" zoomScaleNormal="103" workbookViewId="0">
      <pane xSplit="10" ySplit="3" topLeftCell="L45" activePane="bottomRight" state="frozen"/>
      <selection/>
      <selection pane="topRight"/>
      <selection pane="bottomLeft"/>
      <selection pane="bottomRight" activeCell="F74" sqref="F74"/>
    </sheetView>
  </sheetViews>
  <sheetFormatPr defaultColWidth="9" defaultRowHeight="13.5"/>
  <cols>
    <col min="1" max="1" width="5.775" customWidth="1"/>
    <col min="2" max="2" width="16.225" customWidth="1"/>
    <col min="3" max="3" width="19.225" customWidth="1"/>
    <col min="4" max="4" width="21.6666666666667" customWidth="1"/>
    <col min="5" max="6" width="6.66666666666667" customWidth="1"/>
    <col min="7" max="8" width="9.10833333333333" style="4" customWidth="1"/>
    <col min="9" max="9" width="9.10833333333333" customWidth="1"/>
    <col min="10" max="10" width="20.6666666666667" customWidth="1"/>
  </cols>
  <sheetData>
    <row r="1" spans="1:13">
      <c r="A1" s="16" t="s">
        <v>52</v>
      </c>
      <c r="B1" s="16"/>
      <c r="C1" s="25" t="s">
        <v>53</v>
      </c>
      <c r="D1" s="26" t="s">
        <v>54</v>
      </c>
      <c r="E1" s="27"/>
      <c r="F1" s="27"/>
      <c r="G1" s="27"/>
      <c r="H1" s="27"/>
      <c r="I1" s="27"/>
      <c r="J1" s="28"/>
    </row>
    <row r="3" spans="1:13">
      <c r="A3" s="29" t="s">
        <v>55</v>
      </c>
      <c r="B3" s="29" t="s">
        <v>56</v>
      </c>
      <c r="C3" s="29" t="s">
        <v>57</v>
      </c>
      <c r="D3" s="29" t="s">
        <v>58</v>
      </c>
      <c r="E3" s="29" t="s">
        <v>59</v>
      </c>
      <c r="F3" s="29" t="s">
        <v>60</v>
      </c>
      <c r="G3" s="29" t="s">
        <v>61</v>
      </c>
      <c r="H3" s="29" t="s">
        <v>62</v>
      </c>
      <c r="I3" s="29" t="s">
        <v>63</v>
      </c>
      <c r="J3" s="29" t="s">
        <v>64</v>
      </c>
    </row>
    <row r="4" ht="19.5" spans="1:13">
      <c r="A4" s="30">
        <v>1</v>
      </c>
      <c r="B4" s="31"/>
      <c r="C4" s="32"/>
      <c r="D4" s="33"/>
      <c r="E4" s="30"/>
      <c r="F4" s="34" t="str">
        <f t="shared" ref="F4:F67" si="0">IF(E4="ILF",IF($C$1="预估功能点",$M$16,$M$23),IF(E4="EIF",IF($C$1="预估功能点",$M$17,$M$24),IF(E4="EI",IF($C$1="预估功能点",$M$18,$M$25),IF(E4="EO",IF($C$1="预估功能点",$M$19,$M$26),IF(E4="EQ",IF($C$1="预估功能点",$M$20,$M$27),"")))))</f>
        <v/>
      </c>
      <c r="G4" s="30" t="s">
        <v>65</v>
      </c>
      <c r="H4" s="30"/>
      <c r="I4" s="35" t="str">
        <f t="shared" ref="I4:I67" si="1">IF(F4="","",IF(G4="高",IF(H4="删除",F4*$M$6*$M$13,IF(H4="修改",F4*$M$6*$M$11,F4*$M$6*$M$10)),IF(G4="中",IF(H4="删除",F4*$M$7*$M$13,IF(H4="修改",F4*$M$7*$M$11,F4*$M$7*$M$10)),IF(H4="删除",F4*$M$8*$M$13,IF(H4="修改",F4*$M$8*$M$11,F4*$M$8*$M$10)))))</f>
        <v/>
      </c>
      <c r="J4" s="36"/>
      <c r="L4" s="29" t="s">
        <v>66</v>
      </c>
      <c r="M4" s="29"/>
    </row>
    <row r="5" ht="19.5" spans="1:13">
      <c r="A5" s="30">
        <v>2</v>
      </c>
      <c r="B5" s="31"/>
      <c r="C5" s="32"/>
      <c r="D5" s="33"/>
      <c r="E5" s="30"/>
      <c r="F5" s="34" t="str">
        <f t="shared" si="0"/>
        <v/>
      </c>
      <c r="G5" s="30" t="s">
        <v>65</v>
      </c>
      <c r="H5" s="30"/>
      <c r="I5" s="35" t="str">
        <f t="shared" si="1"/>
        <v/>
      </c>
      <c r="J5" s="36"/>
      <c r="L5" s="29"/>
      <c r="M5" s="29"/>
    </row>
    <row r="6" spans="1:13">
      <c r="A6" s="30">
        <v>3</v>
      </c>
      <c r="B6" s="33"/>
      <c r="C6" s="33"/>
      <c r="D6" s="33"/>
      <c r="E6" s="30"/>
      <c r="F6" s="34" t="str">
        <f t="shared" si="0"/>
        <v/>
      </c>
      <c r="G6" s="30" t="s">
        <v>65</v>
      </c>
      <c r="H6" s="30"/>
      <c r="I6" s="35" t="str">
        <f t="shared" si="1"/>
        <v/>
      </c>
      <c r="J6" s="36"/>
      <c r="L6" s="37" t="s">
        <v>67</v>
      </c>
      <c r="M6" s="38">
        <f>1/3</f>
        <v>0.333333333333333</v>
      </c>
    </row>
    <row r="7" spans="1:13">
      <c r="A7" s="30">
        <v>4</v>
      </c>
      <c r="B7" s="33"/>
      <c r="C7" s="33"/>
      <c r="D7" s="33"/>
      <c r="E7" s="30"/>
      <c r="F7" s="34" t="str">
        <f t="shared" si="0"/>
        <v/>
      </c>
      <c r="G7" s="30" t="s">
        <v>65</v>
      </c>
      <c r="H7" s="30"/>
      <c r="I7" s="35" t="str">
        <f t="shared" si="1"/>
        <v/>
      </c>
      <c r="J7" s="36"/>
      <c r="L7" s="37" t="s">
        <v>68</v>
      </c>
      <c r="M7" s="38">
        <f>2/3</f>
        <v>0.666666666666667</v>
      </c>
    </row>
    <row r="8" ht="17.4" customHeight="1" spans="1:13">
      <c r="A8" s="30">
        <v>5</v>
      </c>
      <c r="B8" s="33"/>
      <c r="C8" s="33"/>
      <c r="D8" s="33"/>
      <c r="E8" s="30"/>
      <c r="F8" s="34" t="str">
        <f t="shared" si="0"/>
        <v/>
      </c>
      <c r="G8" s="30" t="s">
        <v>65</v>
      </c>
      <c r="H8" s="30"/>
      <c r="I8" s="35" t="str">
        <f t="shared" si="1"/>
        <v/>
      </c>
      <c r="J8" s="36"/>
      <c r="L8" s="37" t="s">
        <v>65</v>
      </c>
      <c r="M8" s="38">
        <f>1/1</f>
        <v>1</v>
      </c>
    </row>
    <row r="9" spans="1:13">
      <c r="A9" s="30">
        <v>6</v>
      </c>
      <c r="B9" s="33"/>
      <c r="C9" s="32"/>
      <c r="D9" s="32"/>
      <c r="E9" s="30"/>
      <c r="F9" s="34" t="str">
        <f t="shared" si="0"/>
        <v/>
      </c>
      <c r="G9" s="30" t="s">
        <v>65</v>
      </c>
      <c r="H9" s="30"/>
      <c r="I9" s="35" t="str">
        <f t="shared" si="1"/>
        <v/>
      </c>
      <c r="J9" s="36"/>
      <c r="L9" s="29" t="s">
        <v>69</v>
      </c>
      <c r="M9" s="29"/>
    </row>
    <row r="10" spans="1:13">
      <c r="A10" s="30">
        <v>7</v>
      </c>
      <c r="B10" s="33"/>
      <c r="C10" s="32"/>
      <c r="D10" s="33"/>
      <c r="E10" s="30"/>
      <c r="F10" s="34" t="str">
        <f t="shared" si="0"/>
        <v/>
      </c>
      <c r="G10" s="30" t="s">
        <v>65</v>
      </c>
      <c r="H10" s="30"/>
      <c r="I10" s="35" t="str">
        <f t="shared" si="1"/>
        <v/>
      </c>
      <c r="J10" s="36"/>
      <c r="L10" s="37" t="s">
        <v>70</v>
      </c>
      <c r="M10" s="38">
        <f>1/1</f>
        <v>1</v>
      </c>
    </row>
    <row r="11" spans="1:13">
      <c r="A11" s="30">
        <v>8</v>
      </c>
      <c r="B11" s="33"/>
      <c r="C11" s="32"/>
      <c r="D11" s="32"/>
      <c r="E11" s="30"/>
      <c r="F11" s="34" t="str">
        <f t="shared" si="0"/>
        <v/>
      </c>
      <c r="G11" s="30" t="s">
        <v>65</v>
      </c>
      <c r="H11" s="30"/>
      <c r="I11" s="35" t="str">
        <f t="shared" si="1"/>
        <v/>
      </c>
      <c r="J11" s="36"/>
      <c r="L11" s="37" t="s">
        <v>71</v>
      </c>
      <c r="M11" s="38">
        <f>1/1</f>
        <v>1</v>
      </c>
    </row>
    <row r="12" spans="1:13">
      <c r="A12" s="30">
        <v>9</v>
      </c>
      <c r="B12" s="33"/>
      <c r="C12" s="32"/>
      <c r="D12" s="32"/>
      <c r="E12" s="30"/>
      <c r="F12" s="34" t="str">
        <f t="shared" si="0"/>
        <v/>
      </c>
      <c r="G12" s="30" t="s">
        <v>65</v>
      </c>
      <c r="H12" s="30"/>
      <c r="I12" s="35" t="str">
        <f t="shared" si="1"/>
        <v/>
      </c>
      <c r="J12" s="36"/>
      <c r="L12" s="37"/>
      <c r="M12" s="38"/>
    </row>
    <row r="13" customHeight="1" spans="1:13">
      <c r="A13" s="30">
        <v>10</v>
      </c>
      <c r="B13" s="31"/>
      <c r="C13" s="32"/>
      <c r="D13" s="32"/>
      <c r="E13" s="30"/>
      <c r="F13" s="34" t="str">
        <f t="shared" si="0"/>
        <v/>
      </c>
      <c r="G13" s="30" t="s">
        <v>65</v>
      </c>
      <c r="H13" s="30"/>
      <c r="I13" s="35" t="str">
        <f t="shared" si="1"/>
        <v/>
      </c>
      <c r="J13" s="36"/>
      <c r="L13" s="37" t="s">
        <v>72</v>
      </c>
      <c r="M13" s="38">
        <f>1/3</f>
        <v>0.333333333333333</v>
      </c>
    </row>
    <row r="14" spans="1:13">
      <c r="A14" s="30">
        <v>11</v>
      </c>
      <c r="B14" s="33"/>
      <c r="C14" s="32"/>
      <c r="D14" s="33"/>
      <c r="E14" s="30"/>
      <c r="F14" s="34" t="str">
        <f t="shared" si="0"/>
        <v/>
      </c>
      <c r="G14" s="30" t="s">
        <v>65</v>
      </c>
      <c r="H14" s="30"/>
      <c r="I14" s="35" t="str">
        <f t="shared" si="1"/>
        <v/>
      </c>
      <c r="J14" s="36"/>
    </row>
    <row r="15" spans="1:13">
      <c r="A15" s="30">
        <v>12</v>
      </c>
      <c r="B15" s="36"/>
      <c r="C15" s="33"/>
      <c r="D15" s="33"/>
      <c r="E15" s="30"/>
      <c r="F15" s="34" t="str">
        <f t="shared" si="0"/>
        <v/>
      </c>
      <c r="G15" s="30" t="s">
        <v>65</v>
      </c>
      <c r="H15" s="30"/>
      <c r="I15" s="35" t="str">
        <f t="shared" si="1"/>
        <v/>
      </c>
      <c r="J15" s="36"/>
      <c r="L15" s="29" t="s">
        <v>73</v>
      </c>
      <c r="M15" s="29"/>
    </row>
    <row r="16" spans="1:13">
      <c r="A16" s="30">
        <v>13</v>
      </c>
      <c r="B16" s="36"/>
      <c r="C16" s="33"/>
      <c r="D16" s="39"/>
      <c r="E16" s="30"/>
      <c r="F16" s="34" t="str">
        <f t="shared" si="0"/>
        <v/>
      </c>
      <c r="G16" s="30" t="s">
        <v>65</v>
      </c>
      <c r="H16" s="30"/>
      <c r="I16" s="35" t="str">
        <f t="shared" si="1"/>
        <v/>
      </c>
      <c r="J16" s="36"/>
      <c r="L16" s="37" t="s">
        <v>74</v>
      </c>
      <c r="M16" s="40">
        <v>35</v>
      </c>
    </row>
    <row r="17" spans="1:13">
      <c r="A17" s="30">
        <v>14</v>
      </c>
      <c r="B17" s="36"/>
      <c r="C17" s="33"/>
      <c r="D17" s="39"/>
      <c r="E17" s="30"/>
      <c r="F17" s="34" t="str">
        <f t="shared" si="0"/>
        <v/>
      </c>
      <c r="G17" s="30" t="s">
        <v>65</v>
      </c>
      <c r="H17" s="30"/>
      <c r="I17" s="35" t="str">
        <f t="shared" si="1"/>
        <v/>
      </c>
      <c r="J17" s="36"/>
      <c r="L17" s="37" t="s">
        <v>75</v>
      </c>
      <c r="M17" s="40">
        <v>15</v>
      </c>
    </row>
    <row r="18" spans="1:13">
      <c r="A18" s="30">
        <v>15</v>
      </c>
      <c r="B18" s="36"/>
      <c r="C18" s="36"/>
      <c r="D18" s="36"/>
      <c r="E18" s="30"/>
      <c r="F18" s="34" t="str">
        <f t="shared" si="0"/>
        <v/>
      </c>
      <c r="G18" s="30" t="s">
        <v>65</v>
      </c>
      <c r="H18" s="30"/>
      <c r="I18" s="35" t="str">
        <f t="shared" si="1"/>
        <v/>
      </c>
      <c r="J18" s="36"/>
      <c r="L18" s="37" t="s">
        <v>76</v>
      </c>
      <c r="M18" s="40"/>
    </row>
    <row r="19" spans="1:13">
      <c r="A19" s="30">
        <v>16</v>
      </c>
      <c r="B19" s="36"/>
      <c r="C19" s="36"/>
      <c r="D19" s="36"/>
      <c r="E19" s="30"/>
      <c r="F19" s="34" t="str">
        <f t="shared" si="0"/>
        <v/>
      </c>
      <c r="G19" s="30" t="s">
        <v>65</v>
      </c>
      <c r="H19" s="30"/>
      <c r="I19" s="35" t="str">
        <f t="shared" si="1"/>
        <v/>
      </c>
      <c r="J19" s="36"/>
      <c r="L19" s="37" t="s">
        <v>77</v>
      </c>
      <c r="M19" s="40"/>
    </row>
    <row r="20" spans="1:13">
      <c r="A20" s="30">
        <v>17</v>
      </c>
      <c r="B20" s="36"/>
      <c r="C20" s="36"/>
      <c r="D20" s="36"/>
      <c r="E20" s="30"/>
      <c r="F20" s="34" t="str">
        <f t="shared" si="0"/>
        <v/>
      </c>
      <c r="G20" s="30" t="s">
        <v>65</v>
      </c>
      <c r="H20" s="30"/>
      <c r="I20" s="35" t="str">
        <f t="shared" si="1"/>
        <v/>
      </c>
      <c r="J20" s="36"/>
      <c r="L20" s="37" t="s">
        <v>78</v>
      </c>
      <c r="M20" s="40"/>
    </row>
    <row r="21" spans="1:13">
      <c r="A21" s="30">
        <v>18</v>
      </c>
      <c r="B21" s="36"/>
      <c r="C21" s="36"/>
      <c r="D21" s="36"/>
      <c r="E21" s="30"/>
      <c r="F21" s="34" t="str">
        <f t="shared" si="0"/>
        <v/>
      </c>
      <c r="G21" s="30" t="s">
        <v>65</v>
      </c>
      <c r="H21" s="30"/>
      <c r="I21" s="35" t="str">
        <f t="shared" si="1"/>
        <v/>
      </c>
      <c r="J21" s="36"/>
    </row>
    <row r="22" spans="1:13">
      <c r="A22" s="30">
        <v>19</v>
      </c>
      <c r="B22" s="36"/>
      <c r="C22" s="36"/>
      <c r="D22" s="36"/>
      <c r="E22" s="30"/>
      <c r="F22" s="34" t="str">
        <f t="shared" si="0"/>
        <v/>
      </c>
      <c r="G22" s="30" t="s">
        <v>65</v>
      </c>
      <c r="H22" s="30"/>
      <c r="I22" s="35" t="str">
        <f t="shared" si="1"/>
        <v/>
      </c>
      <c r="J22" s="36"/>
      <c r="L22" s="29" t="s">
        <v>53</v>
      </c>
      <c r="M22" s="29"/>
    </row>
    <row r="23" spans="1:13">
      <c r="A23" s="30">
        <v>20</v>
      </c>
      <c r="B23" s="36"/>
      <c r="C23" s="36"/>
      <c r="D23" s="36"/>
      <c r="E23" s="30"/>
      <c r="F23" s="34" t="str">
        <f t="shared" si="0"/>
        <v/>
      </c>
      <c r="G23" s="30" t="s">
        <v>65</v>
      </c>
      <c r="H23" s="30"/>
      <c r="I23" s="35" t="str">
        <f t="shared" si="1"/>
        <v/>
      </c>
      <c r="J23" s="36"/>
      <c r="L23" s="37" t="s">
        <v>74</v>
      </c>
      <c r="M23" s="40">
        <v>10</v>
      </c>
    </row>
    <row r="24" spans="1:13">
      <c r="A24" s="30">
        <v>21</v>
      </c>
      <c r="B24" s="36"/>
      <c r="C24" s="36"/>
      <c r="D24" s="36"/>
      <c r="E24" s="30"/>
      <c r="F24" s="34" t="str">
        <f t="shared" si="0"/>
        <v/>
      </c>
      <c r="G24" s="30" t="s">
        <v>65</v>
      </c>
      <c r="H24" s="30"/>
      <c r="I24" s="35" t="str">
        <f t="shared" si="1"/>
        <v/>
      </c>
      <c r="J24" s="36"/>
      <c r="L24" s="37" t="s">
        <v>75</v>
      </c>
      <c r="M24" s="40">
        <v>7</v>
      </c>
    </row>
    <row r="25" spans="1:13">
      <c r="A25" s="30">
        <v>22</v>
      </c>
      <c r="B25" s="36"/>
      <c r="C25" s="36"/>
      <c r="D25" s="36"/>
      <c r="E25" s="30"/>
      <c r="F25" s="34" t="str">
        <f t="shared" si="0"/>
        <v/>
      </c>
      <c r="G25" s="30" t="s">
        <v>65</v>
      </c>
      <c r="H25" s="30"/>
      <c r="I25" s="35" t="str">
        <f t="shared" si="1"/>
        <v/>
      </c>
      <c r="J25" s="36"/>
      <c r="L25" s="37" t="s">
        <v>76</v>
      </c>
      <c r="M25" s="40">
        <v>4</v>
      </c>
    </row>
    <row r="26" spans="1:13">
      <c r="A26" s="30">
        <v>23</v>
      </c>
      <c r="B26" s="36"/>
      <c r="C26" s="36"/>
      <c r="D26" s="36"/>
      <c r="E26" s="30"/>
      <c r="F26" s="34" t="str">
        <f t="shared" si="0"/>
        <v/>
      </c>
      <c r="G26" s="30" t="s">
        <v>65</v>
      </c>
      <c r="H26" s="30"/>
      <c r="I26" s="35" t="str">
        <f t="shared" si="1"/>
        <v/>
      </c>
      <c r="J26" s="36"/>
      <c r="L26" s="37" t="s">
        <v>77</v>
      </c>
      <c r="M26" s="40">
        <v>5</v>
      </c>
    </row>
    <row r="27" spans="1:13">
      <c r="A27" s="30">
        <v>24</v>
      </c>
      <c r="B27" s="36"/>
      <c r="C27" s="36"/>
      <c r="D27" s="36"/>
      <c r="E27" s="30"/>
      <c r="F27" s="34" t="str">
        <f t="shared" si="0"/>
        <v/>
      </c>
      <c r="G27" s="30" t="s">
        <v>65</v>
      </c>
      <c r="H27" s="30"/>
      <c r="I27" s="35" t="str">
        <f t="shared" si="1"/>
        <v/>
      </c>
      <c r="J27" s="36"/>
      <c r="L27" s="37" t="s">
        <v>78</v>
      </c>
      <c r="M27" s="40">
        <v>4</v>
      </c>
    </row>
    <row r="28" spans="1:13">
      <c r="A28" s="30">
        <v>25</v>
      </c>
      <c r="B28" s="36"/>
      <c r="C28" s="36"/>
      <c r="D28" s="36"/>
      <c r="E28" s="30"/>
      <c r="F28" s="34" t="str">
        <f t="shared" si="0"/>
        <v/>
      </c>
      <c r="G28" s="30" t="s">
        <v>65</v>
      </c>
      <c r="H28" s="30"/>
      <c r="I28" s="35" t="str">
        <f t="shared" si="1"/>
        <v/>
      </c>
      <c r="J28" s="36"/>
    </row>
    <row r="29" spans="1:13">
      <c r="A29" s="30">
        <v>26</v>
      </c>
      <c r="B29" s="36"/>
      <c r="C29" s="36"/>
      <c r="D29" s="36"/>
      <c r="E29" s="30"/>
      <c r="F29" s="34" t="str">
        <f t="shared" si="0"/>
        <v/>
      </c>
      <c r="G29" s="30" t="s">
        <v>65</v>
      </c>
      <c r="H29" s="30"/>
      <c r="I29" s="35" t="str">
        <f t="shared" si="1"/>
        <v/>
      </c>
      <c r="J29" s="36"/>
    </row>
    <row r="30" spans="1:13">
      <c r="A30" s="30">
        <v>27</v>
      </c>
      <c r="B30" s="36"/>
      <c r="C30" s="36"/>
      <c r="D30" s="36"/>
      <c r="E30" s="30"/>
      <c r="F30" s="34" t="str">
        <f t="shared" si="0"/>
        <v/>
      </c>
      <c r="G30" s="30"/>
      <c r="H30" s="30"/>
      <c r="I30" s="35" t="str">
        <f t="shared" si="1"/>
        <v/>
      </c>
      <c r="J30" s="36"/>
    </row>
    <row r="31" spans="1:13">
      <c r="A31" s="30">
        <v>28</v>
      </c>
      <c r="B31" s="36"/>
      <c r="C31" s="36"/>
      <c r="D31" s="36"/>
      <c r="E31" s="30"/>
      <c r="F31" s="34" t="str">
        <f t="shared" si="0"/>
        <v/>
      </c>
      <c r="G31" s="30" t="s">
        <v>65</v>
      </c>
      <c r="H31" s="30"/>
      <c r="I31" s="35" t="str">
        <f t="shared" si="1"/>
        <v/>
      </c>
      <c r="J31" s="36"/>
    </row>
    <row r="32" spans="1:13">
      <c r="A32" s="30">
        <v>29</v>
      </c>
      <c r="B32" s="36"/>
      <c r="C32" s="36"/>
      <c r="D32" s="36"/>
      <c r="E32" s="30"/>
      <c r="F32" s="34" t="str">
        <f t="shared" si="0"/>
        <v/>
      </c>
      <c r="G32" s="30" t="s">
        <v>65</v>
      </c>
      <c r="H32" s="30"/>
      <c r="I32" s="35" t="str">
        <f t="shared" si="1"/>
        <v/>
      </c>
      <c r="J32" s="36"/>
    </row>
    <row r="33" spans="1:10">
      <c r="A33" s="30">
        <v>30</v>
      </c>
      <c r="B33" s="36"/>
      <c r="C33" s="36"/>
      <c r="D33" s="36"/>
      <c r="E33" s="30"/>
      <c r="F33" s="34" t="str">
        <f t="shared" si="0"/>
        <v/>
      </c>
      <c r="G33" s="30" t="s">
        <v>65</v>
      </c>
      <c r="H33" s="30"/>
      <c r="I33" s="35" t="str">
        <f t="shared" si="1"/>
        <v/>
      </c>
      <c r="J33" s="36"/>
    </row>
    <row r="34" spans="1:10">
      <c r="A34" s="30">
        <v>31</v>
      </c>
      <c r="B34" s="36"/>
      <c r="C34" s="36"/>
      <c r="D34" s="36"/>
      <c r="E34" s="30"/>
      <c r="F34" s="34" t="str">
        <f t="shared" si="0"/>
        <v/>
      </c>
      <c r="G34" s="30"/>
      <c r="H34" s="30"/>
      <c r="I34" s="35" t="str">
        <f t="shared" si="1"/>
        <v/>
      </c>
      <c r="J34" s="36"/>
    </row>
    <row r="35" spans="1:10">
      <c r="A35" s="30">
        <v>32</v>
      </c>
      <c r="B35" s="36"/>
      <c r="C35" s="36"/>
      <c r="D35" s="36"/>
      <c r="E35" s="30"/>
      <c r="F35" s="34" t="str">
        <f t="shared" si="0"/>
        <v/>
      </c>
      <c r="G35" s="30" t="s">
        <v>65</v>
      </c>
      <c r="H35" s="30"/>
      <c r="I35" s="35" t="str">
        <f t="shared" si="1"/>
        <v/>
      </c>
      <c r="J35" s="36"/>
    </row>
    <row r="36" spans="1:10">
      <c r="A36" s="30">
        <v>33</v>
      </c>
      <c r="B36" s="36"/>
      <c r="C36" s="36"/>
      <c r="D36" s="36"/>
      <c r="E36" s="30"/>
      <c r="F36" s="34" t="str">
        <f t="shared" si="0"/>
        <v/>
      </c>
      <c r="G36" s="30" t="s">
        <v>65</v>
      </c>
      <c r="H36" s="30"/>
      <c r="I36" s="35" t="str">
        <f t="shared" si="1"/>
        <v/>
      </c>
      <c r="J36" s="36"/>
    </row>
    <row r="37" spans="1:10">
      <c r="A37" s="30">
        <v>34</v>
      </c>
      <c r="B37" s="36"/>
      <c r="C37" s="36"/>
      <c r="D37" s="36"/>
      <c r="E37" s="30"/>
      <c r="F37" s="34" t="str">
        <f t="shared" si="0"/>
        <v/>
      </c>
      <c r="G37" s="30" t="s">
        <v>65</v>
      </c>
      <c r="H37" s="30"/>
      <c r="I37" s="35" t="str">
        <f t="shared" si="1"/>
        <v/>
      </c>
      <c r="J37" s="36"/>
    </row>
    <row r="38" spans="1:10">
      <c r="A38" s="30">
        <v>35</v>
      </c>
      <c r="B38" s="36"/>
      <c r="C38" s="36"/>
      <c r="D38" s="36"/>
      <c r="E38" s="30"/>
      <c r="F38" s="34" t="str">
        <f t="shared" si="0"/>
        <v/>
      </c>
      <c r="G38" s="30" t="s">
        <v>65</v>
      </c>
      <c r="H38" s="30"/>
      <c r="I38" s="35" t="str">
        <f t="shared" si="1"/>
        <v/>
      </c>
      <c r="J38" s="36"/>
    </row>
    <row r="39" spans="1:10">
      <c r="A39" s="30">
        <v>36</v>
      </c>
      <c r="B39" s="36"/>
      <c r="C39" s="36"/>
      <c r="D39" s="41"/>
      <c r="E39" s="30"/>
      <c r="F39" s="34" t="str">
        <f t="shared" si="0"/>
        <v/>
      </c>
      <c r="G39" s="30" t="s">
        <v>65</v>
      </c>
      <c r="H39" s="30"/>
      <c r="I39" s="35" t="str">
        <f t="shared" si="1"/>
        <v/>
      </c>
      <c r="J39" s="36"/>
    </row>
    <row r="40" ht="21" customHeight="1" spans="1:10">
      <c r="A40" s="30">
        <v>37</v>
      </c>
      <c r="B40" s="36"/>
      <c r="C40" s="36"/>
      <c r="D40" s="36"/>
      <c r="E40" s="30"/>
      <c r="F40" s="34" t="str">
        <f t="shared" si="0"/>
        <v/>
      </c>
      <c r="G40" s="30" t="s">
        <v>65</v>
      </c>
      <c r="H40" s="30"/>
      <c r="I40" s="35" t="str">
        <f t="shared" si="1"/>
        <v/>
      </c>
      <c r="J40" s="36"/>
    </row>
    <row r="41" spans="1:10">
      <c r="A41" s="30">
        <v>38</v>
      </c>
      <c r="B41" s="36"/>
      <c r="C41" s="36"/>
      <c r="D41" s="36"/>
      <c r="E41" s="30"/>
      <c r="F41" s="34" t="str">
        <f t="shared" si="0"/>
        <v/>
      </c>
      <c r="G41" s="30" t="s">
        <v>65</v>
      </c>
      <c r="H41" s="30"/>
      <c r="I41" s="35" t="str">
        <f t="shared" si="1"/>
        <v/>
      </c>
      <c r="J41" s="36"/>
    </row>
    <row r="42" spans="1:10">
      <c r="A42" s="30">
        <v>39</v>
      </c>
      <c r="B42" s="36"/>
      <c r="C42" s="36"/>
      <c r="D42" s="36"/>
      <c r="E42" s="30"/>
      <c r="F42" s="34" t="str">
        <f t="shared" si="0"/>
        <v/>
      </c>
      <c r="G42" s="30"/>
      <c r="H42" s="30"/>
      <c r="I42" s="35" t="str">
        <f t="shared" si="1"/>
        <v/>
      </c>
      <c r="J42" s="36"/>
    </row>
    <row r="43" spans="1:10">
      <c r="A43" s="30">
        <v>40</v>
      </c>
      <c r="B43" s="36"/>
      <c r="C43" s="36"/>
      <c r="D43" s="36"/>
      <c r="E43" s="30"/>
      <c r="F43" s="34" t="str">
        <f t="shared" si="0"/>
        <v/>
      </c>
      <c r="G43" s="30" t="s">
        <v>65</v>
      </c>
      <c r="H43" s="30"/>
      <c r="I43" s="35" t="str">
        <f t="shared" si="1"/>
        <v/>
      </c>
      <c r="J43" s="36"/>
    </row>
    <row r="44" spans="1:10">
      <c r="A44" s="30">
        <v>41</v>
      </c>
      <c r="B44" s="36"/>
      <c r="C44" s="36"/>
      <c r="D44" s="36"/>
      <c r="E44" s="30"/>
      <c r="F44" s="34" t="str">
        <f t="shared" si="0"/>
        <v/>
      </c>
      <c r="G44" s="30" t="s">
        <v>65</v>
      </c>
      <c r="H44" s="30"/>
      <c r="I44" s="35" t="str">
        <f t="shared" si="1"/>
        <v/>
      </c>
      <c r="J44" s="36"/>
    </row>
    <row r="45" spans="1:10">
      <c r="A45" s="30">
        <v>42</v>
      </c>
      <c r="B45" s="36"/>
      <c r="C45" s="36"/>
      <c r="D45" s="36"/>
      <c r="E45" s="30"/>
      <c r="F45" s="34" t="str">
        <f t="shared" si="0"/>
        <v/>
      </c>
      <c r="G45" s="30" t="s">
        <v>65</v>
      </c>
      <c r="H45" s="30"/>
      <c r="I45" s="35" t="str">
        <f t="shared" si="1"/>
        <v/>
      </c>
      <c r="J45" s="36"/>
    </row>
    <row r="46" ht="27.6" customHeight="1" spans="1:10">
      <c r="A46" s="30">
        <v>43</v>
      </c>
      <c r="B46" s="36"/>
      <c r="C46" s="36"/>
      <c r="D46" s="36"/>
      <c r="E46" s="30"/>
      <c r="F46" s="34" t="str">
        <f t="shared" si="0"/>
        <v/>
      </c>
      <c r="G46" s="30" t="s">
        <v>65</v>
      </c>
      <c r="H46" s="30"/>
      <c r="I46" s="35" t="str">
        <f t="shared" si="1"/>
        <v/>
      </c>
      <c r="J46" s="36"/>
    </row>
    <row r="47" ht="27.6" customHeight="1" spans="1:10">
      <c r="A47" s="30">
        <v>44</v>
      </c>
      <c r="B47" s="36"/>
      <c r="C47" s="36"/>
      <c r="D47" s="36"/>
      <c r="E47" s="30"/>
      <c r="F47" s="34" t="str">
        <f t="shared" si="0"/>
        <v/>
      </c>
      <c r="G47" s="30"/>
      <c r="H47" s="30"/>
      <c r="I47" s="35" t="str">
        <f t="shared" si="1"/>
        <v/>
      </c>
      <c r="J47" s="36"/>
    </row>
    <row r="48" spans="1:10">
      <c r="A48" s="30">
        <v>45</v>
      </c>
      <c r="B48" s="36"/>
      <c r="C48" s="36"/>
      <c r="D48" s="42"/>
      <c r="E48" s="30"/>
      <c r="F48" s="34" t="str">
        <f t="shared" si="0"/>
        <v/>
      </c>
      <c r="G48" s="30" t="s">
        <v>65</v>
      </c>
      <c r="H48" s="30"/>
      <c r="I48" s="35" t="str">
        <f t="shared" si="1"/>
        <v/>
      </c>
      <c r="J48" s="36"/>
    </row>
    <row r="49" spans="1:10">
      <c r="A49" s="30">
        <v>46</v>
      </c>
      <c r="B49" s="36"/>
      <c r="C49" s="36"/>
      <c r="D49" s="36"/>
      <c r="E49" s="30"/>
      <c r="F49" s="34" t="str">
        <f t="shared" si="0"/>
        <v/>
      </c>
      <c r="G49" s="30" t="s">
        <v>65</v>
      </c>
      <c r="H49" s="30"/>
      <c r="I49" s="35" t="str">
        <f t="shared" si="1"/>
        <v/>
      </c>
      <c r="J49" s="36"/>
    </row>
    <row r="50" spans="1:10">
      <c r="A50" s="30">
        <v>47</v>
      </c>
      <c r="B50" s="36"/>
      <c r="C50" s="36"/>
      <c r="D50" s="36"/>
      <c r="E50" s="30"/>
      <c r="F50" s="34" t="str">
        <f t="shared" si="0"/>
        <v/>
      </c>
      <c r="G50" s="30" t="s">
        <v>65</v>
      </c>
      <c r="H50" s="30"/>
      <c r="I50" s="35" t="str">
        <f t="shared" si="1"/>
        <v/>
      </c>
      <c r="J50" s="36"/>
    </row>
    <row r="51" spans="1:10">
      <c r="A51" s="30">
        <v>48</v>
      </c>
      <c r="B51" s="36"/>
      <c r="C51" s="36"/>
      <c r="D51" s="36"/>
      <c r="E51" s="30"/>
      <c r="F51" s="34" t="str">
        <f t="shared" si="0"/>
        <v/>
      </c>
      <c r="G51" s="30" t="s">
        <v>65</v>
      </c>
      <c r="H51" s="30"/>
      <c r="I51" s="35" t="str">
        <f t="shared" si="1"/>
        <v/>
      </c>
      <c r="J51" s="36"/>
    </row>
    <row r="52" spans="1:10">
      <c r="A52" s="30">
        <v>49</v>
      </c>
      <c r="B52" s="36"/>
      <c r="C52" s="36"/>
      <c r="D52" s="36"/>
      <c r="E52" s="30"/>
      <c r="F52" s="34" t="str">
        <f t="shared" si="0"/>
        <v/>
      </c>
      <c r="G52" s="30" t="s">
        <v>65</v>
      </c>
      <c r="H52" s="30"/>
      <c r="I52" s="35" t="str">
        <f t="shared" si="1"/>
        <v/>
      </c>
      <c r="J52" s="36"/>
    </row>
    <row r="53" spans="1:10">
      <c r="A53" s="30">
        <v>50</v>
      </c>
      <c r="B53" s="36"/>
      <c r="C53" s="36"/>
      <c r="D53" s="32"/>
      <c r="E53" s="30"/>
      <c r="F53" s="34" t="str">
        <f t="shared" si="0"/>
        <v/>
      </c>
      <c r="G53" s="30" t="s">
        <v>65</v>
      </c>
      <c r="H53" s="30"/>
      <c r="I53" s="35" t="str">
        <f t="shared" si="1"/>
        <v/>
      </c>
      <c r="J53" s="36"/>
    </row>
    <row r="54" spans="1:10">
      <c r="A54" s="30">
        <v>51</v>
      </c>
      <c r="B54" s="36"/>
      <c r="C54" s="36"/>
      <c r="D54" s="42"/>
      <c r="E54" s="30"/>
      <c r="F54" s="34" t="str">
        <f t="shared" si="0"/>
        <v/>
      </c>
      <c r="G54" s="30" t="s">
        <v>65</v>
      </c>
      <c r="H54" s="30"/>
      <c r="I54" s="35" t="str">
        <f t="shared" si="1"/>
        <v/>
      </c>
      <c r="J54" s="36"/>
    </row>
    <row r="55" spans="1:10">
      <c r="A55" s="30">
        <v>52</v>
      </c>
      <c r="B55" s="36"/>
      <c r="C55" s="36"/>
      <c r="D55" s="32"/>
      <c r="E55" s="30"/>
      <c r="F55" s="34" t="str">
        <f t="shared" si="0"/>
        <v/>
      </c>
      <c r="G55" s="30" t="s">
        <v>65</v>
      </c>
      <c r="H55" s="30"/>
      <c r="I55" s="35" t="str">
        <f t="shared" si="1"/>
        <v/>
      </c>
      <c r="J55" s="36"/>
    </row>
    <row r="56" spans="1:10">
      <c r="A56" s="30">
        <v>53</v>
      </c>
      <c r="B56" s="36"/>
      <c r="C56" s="36"/>
      <c r="D56" s="36"/>
      <c r="E56" s="30"/>
      <c r="F56" s="34" t="str">
        <f t="shared" si="0"/>
        <v/>
      </c>
      <c r="G56" s="30" t="s">
        <v>65</v>
      </c>
      <c r="H56" s="30"/>
      <c r="I56" s="35" t="str">
        <f t="shared" si="1"/>
        <v/>
      </c>
      <c r="J56" s="36"/>
    </row>
    <row r="57" spans="1:10">
      <c r="A57" s="30">
        <v>54</v>
      </c>
      <c r="B57" s="36"/>
      <c r="C57" s="36"/>
      <c r="D57" s="36"/>
      <c r="E57" s="30"/>
      <c r="F57" s="34" t="str">
        <f t="shared" si="0"/>
        <v/>
      </c>
      <c r="G57" s="30" t="s">
        <v>65</v>
      </c>
      <c r="H57" s="30"/>
      <c r="I57" s="35" t="str">
        <f t="shared" si="1"/>
        <v/>
      </c>
      <c r="J57" s="36"/>
    </row>
    <row r="58" spans="1:10">
      <c r="A58" s="30">
        <v>55</v>
      </c>
      <c r="B58" s="36"/>
      <c r="C58" s="36"/>
      <c r="D58" s="36"/>
      <c r="E58" s="30"/>
      <c r="F58" s="34" t="str">
        <f t="shared" si="0"/>
        <v/>
      </c>
      <c r="G58" s="30" t="s">
        <v>65</v>
      </c>
      <c r="H58" s="30"/>
      <c r="I58" s="35" t="str">
        <f t="shared" si="1"/>
        <v/>
      </c>
      <c r="J58" s="36"/>
    </row>
    <row r="59" spans="1:10">
      <c r="A59" s="30">
        <v>56</v>
      </c>
      <c r="B59" s="36"/>
      <c r="C59" s="36"/>
      <c r="D59" s="36"/>
      <c r="E59" s="30"/>
      <c r="F59" s="34" t="str">
        <f t="shared" si="0"/>
        <v/>
      </c>
      <c r="G59" s="30" t="s">
        <v>65</v>
      </c>
      <c r="H59" s="30"/>
      <c r="I59" s="35" t="str">
        <f t="shared" si="1"/>
        <v/>
      </c>
      <c r="J59" s="36"/>
    </row>
    <row r="60" spans="1:10">
      <c r="A60" s="30">
        <v>57</v>
      </c>
      <c r="B60" s="36"/>
      <c r="C60" s="36"/>
      <c r="D60" s="36"/>
      <c r="E60" s="30"/>
      <c r="F60" s="34" t="str">
        <f t="shared" si="0"/>
        <v/>
      </c>
      <c r="G60" s="30" t="s">
        <v>65</v>
      </c>
      <c r="H60" s="30"/>
      <c r="I60" s="35" t="str">
        <f t="shared" si="1"/>
        <v/>
      </c>
      <c r="J60" s="36"/>
    </row>
    <row r="61" spans="1:10">
      <c r="A61" s="30">
        <v>58</v>
      </c>
      <c r="B61" s="36"/>
      <c r="C61" s="36"/>
      <c r="D61" s="36"/>
      <c r="E61" s="30"/>
      <c r="F61" s="34" t="str">
        <f t="shared" si="0"/>
        <v/>
      </c>
      <c r="G61" s="30" t="s">
        <v>65</v>
      </c>
      <c r="H61" s="30"/>
      <c r="I61" s="35" t="str">
        <f t="shared" si="1"/>
        <v/>
      </c>
      <c r="J61" s="36"/>
    </row>
    <row r="62" spans="1:10">
      <c r="A62" s="30">
        <v>59</v>
      </c>
      <c r="B62" s="36"/>
      <c r="C62" s="36"/>
      <c r="D62" s="42"/>
      <c r="E62" s="30"/>
      <c r="F62" s="34" t="str">
        <f t="shared" si="0"/>
        <v/>
      </c>
      <c r="G62" s="30" t="s">
        <v>67</v>
      </c>
      <c r="H62" s="30"/>
      <c r="I62" s="35" t="str">
        <f t="shared" si="1"/>
        <v/>
      </c>
      <c r="J62" s="36"/>
    </row>
    <row r="63" spans="1:10">
      <c r="A63" s="30">
        <v>60</v>
      </c>
      <c r="B63" s="36"/>
      <c r="C63" s="36"/>
      <c r="D63" s="43"/>
      <c r="E63" s="30"/>
      <c r="F63" s="34" t="str">
        <f t="shared" si="0"/>
        <v/>
      </c>
      <c r="G63" s="30" t="s">
        <v>67</v>
      </c>
      <c r="H63" s="30"/>
      <c r="I63" s="35" t="str">
        <f t="shared" si="1"/>
        <v/>
      </c>
      <c r="J63" s="36"/>
    </row>
    <row r="64" spans="1:10">
      <c r="A64" s="30">
        <v>61</v>
      </c>
      <c r="B64" s="36"/>
      <c r="C64" s="36"/>
      <c r="D64" s="36"/>
      <c r="E64" s="30"/>
      <c r="F64" s="34" t="str">
        <f t="shared" si="0"/>
        <v/>
      </c>
      <c r="G64" s="30" t="s">
        <v>67</v>
      </c>
      <c r="H64" s="30"/>
      <c r="I64" s="35" t="str">
        <f t="shared" si="1"/>
        <v/>
      </c>
      <c r="J64" s="36"/>
    </row>
    <row r="65" spans="1:10">
      <c r="A65" s="30">
        <v>62</v>
      </c>
      <c r="B65" s="36"/>
      <c r="C65" s="36"/>
      <c r="D65" s="36"/>
      <c r="E65" s="30"/>
      <c r="F65" s="34" t="str">
        <f t="shared" si="0"/>
        <v/>
      </c>
      <c r="G65" s="30" t="s">
        <v>67</v>
      </c>
      <c r="H65" s="30"/>
      <c r="I65" s="35" t="str">
        <f t="shared" si="1"/>
        <v/>
      </c>
      <c r="J65" s="36"/>
    </row>
    <row r="66" spans="1:10">
      <c r="A66" s="30">
        <v>63</v>
      </c>
      <c r="B66" s="36"/>
      <c r="C66" s="36"/>
      <c r="D66" s="43"/>
      <c r="F66" s="34" t="str">
        <f>IF(E67="ILF",IF($C$1="预估功能点",$M$16,$M$23),IF(E67="EIF",IF($C$1="预估功能点",$M$17,$M$24),IF(E67="EI",IF($C$1="预估功能点",$M$18,$M$25),IF(E67="EO",IF($C$1="预估功能点",$M$19,$M$26),IF(E67="EQ",IF($C$1="预估功能点",$M$20,$M$27),"")))))</f>
        <v/>
      </c>
      <c r="G66" s="30" t="s">
        <v>65</v>
      </c>
      <c r="H66" s="30"/>
      <c r="I66" s="35" t="str">
        <f t="shared" si="1"/>
        <v/>
      </c>
      <c r="J66" s="36"/>
    </row>
    <row r="67" spans="1:10">
      <c r="A67" s="30">
        <v>64</v>
      </c>
      <c r="B67" s="36"/>
      <c r="C67" s="36"/>
      <c r="D67" s="36"/>
      <c r="E67" s="30"/>
      <c r="F67" s="34" t="e">
        <f>IF(#REF!="ILF",IF($C$1="预估功能点",$M$16,$M$23),IF(#REF!="EIF",IF($C$1="预估功能点",$M$17,$M$24),IF(#REF!="EI",IF($C$1="预估功能点",$M$18,$M$25),IF(#REF!="EO",IF($C$1="预估功能点",$M$19,$M$26),IF(#REF!="EQ",IF($C$1="预估功能点",$M$20,$M$27),"")))))</f>
        <v>#REF!</v>
      </c>
      <c r="G67" s="30" t="s">
        <v>65</v>
      </c>
      <c r="H67" s="30"/>
      <c r="I67" s="35" t="e">
        <f t="shared" si="1"/>
        <v>#REF!</v>
      </c>
      <c r="J67" s="36"/>
    </row>
    <row r="68" spans="1:10">
      <c r="A68" s="30">
        <v>65</v>
      </c>
      <c r="B68" s="36"/>
      <c r="C68" s="36"/>
      <c r="D68" s="36"/>
      <c r="E68" s="30"/>
      <c r="F68" s="34" t="str">
        <f>IF(E68="ILF",IF($C$1="预估功能点",$M$16,$M$23),IF(E68="EIF",IF($C$1="预估功能点",$M$17,$M$24),IF(E68="EI",IF($C$1="预估功能点",$M$18,$M$25),IF(E68="EO",IF($C$1="预估功能点",$M$19,$M$26),IF(E68="EQ",IF($C$1="预估功能点",$M$20,$M$27),"")))))</f>
        <v/>
      </c>
      <c r="G68" s="30" t="s">
        <v>65</v>
      </c>
      <c r="H68" s="30"/>
      <c r="I68" s="35" t="str">
        <f>IF(F68="","",IF(G68="高",IF(H68="删除",F68*$M$6*$M$13,IF(H68="修改",F68*$M$6*$M$11,F68*$M$6*$M$10)),IF(G68="中",IF(H68="删除",F68*$M$7*$M$13,IF(H68="修改",F68*$M$7*$M$11,F68*$M$7*$M$10)),IF(H68="删除",F68*$M$8*$M$13,IF(H68="修改",F68*$M$8*$M$11,F68*$M$8*$M$10)))))</f>
        <v/>
      </c>
      <c r="J68" s="36"/>
    </row>
    <row r="69" spans="1:10">
      <c r="A69" s="30">
        <v>66</v>
      </c>
      <c r="B69" s="36"/>
      <c r="C69" s="36"/>
      <c r="D69" s="36"/>
      <c r="E69" s="30"/>
      <c r="F69" s="34" t="str">
        <f>IF(E69="ILF",IF($C$1="预估功能点",$M$16,$M$23),IF(E69="EIF",IF($C$1="预估功能点",$M$17,$M$24),IF(E69="EI",IF($C$1="预估功能点",$M$18,$M$25),IF(E69="EO",IF($C$1="预估功能点",$M$19,$M$26),IF(E69="EQ",IF($C$1="预估功能点",$M$20,$M$27),"")))))</f>
        <v/>
      </c>
      <c r="G69" s="30" t="s">
        <v>67</v>
      </c>
      <c r="H69" s="30"/>
      <c r="I69" s="35" t="str">
        <f>IF(F69="","",IF(G69="高",IF(H69="删除",F69*$M$6*$M$13,IF(H69="修改",F69*$M$6*$M$11,F69*$M$6*$M$10)),IF(G69="中",IF(H69="删除",F69*$M$7*$M$13,IF(H69="修改",F69*$M$7*$M$11,F69*$M$7*$M$10)),IF(H69="删除",F69*$M$8*$M$13,IF(H69="修改",F69*$M$8*$M$11,F69*$M$8*$M$10)))))</f>
        <v/>
      </c>
      <c r="J69" s="36"/>
    </row>
    <row r="70" spans="1:10">
      <c r="A70" s="44" t="s">
        <v>79</v>
      </c>
      <c r="B70" s="45"/>
      <c r="C70" s="45"/>
      <c r="D70" s="45"/>
      <c r="E70" s="46"/>
      <c r="F70" s="47" t="e">
        <f>SUM(F4:F69)</f>
        <v>#REF!</v>
      </c>
      <c r="G70" s="48"/>
      <c r="H70" s="49"/>
      <c r="I70" s="35" t="e">
        <f>SUM(I4:I69)</f>
        <v>#REF!</v>
      </c>
      <c r="J70" s="36"/>
    </row>
  </sheetData>
  <autoFilter xmlns:etc="http://www.wps.cn/officeDocument/2017/etCustomData" ref="A3:M70" etc:filterBottomFollowUsedRange="0">
    <extLst/>
  </autoFilter>
  <mergeCells count="8">
    <mergeCell ref="A1:B1"/>
    <mergeCell ref="D1:J1"/>
    <mergeCell ref="L4:M4"/>
    <mergeCell ref="L9:M9"/>
    <mergeCell ref="L15:M15"/>
    <mergeCell ref="L22:M22"/>
    <mergeCell ref="A70:E70"/>
    <mergeCell ref="G70:H70"/>
  </mergeCells>
  <dataValidations count="4">
    <dataValidation type="list" allowBlank="1" showInputMessage="1" showErrorMessage="1" sqref="C1">
      <formula1>"预估功能点,估算功能点"</formula1>
    </dataValidation>
    <dataValidation type="list" allowBlank="1" showInputMessage="1" showErrorMessage="1" sqref="E4 E5 E6 E7 E8 E9 E10 E11 E12 E13 E14 E15 E16 E17 E18 E19 E20 E21 E22 E23 E24 E25 E26 E27 E28 E29 E30 E31 E32 E33 E34 E35 E36 E37 E38 E39 E40 E41 E42 E43 E44 E45 E46 E47 E48 E49 E50 E51 E52 E53 E54 E55 E56 E57 E58 E59 E60 E61 E62 E63 E64 E65 E67 E68 E69">
      <formula1>"ILF,EIF,EI,EO,EQ"</formula1>
    </dataValidation>
    <dataValidation type="list" allowBlank="1" showInputMessage="1" showErrorMessage="1" sqref="G4:G69">
      <formula1>"高,中,低"</formula1>
    </dataValidation>
    <dataValidation type="list" allowBlank="1" showInputMessage="1" showErrorMessage="1" sqref="H4:H69">
      <formula1>"新增,修改,删除"</formula1>
    </dataValidation>
  </dataValidations>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zoomScale="175" zoomScaleNormal="175" workbookViewId="0">
      <selection activeCell="D2" sqref="D2"/>
    </sheetView>
  </sheetViews>
  <sheetFormatPr defaultColWidth="9" defaultRowHeight="13.5" outlineLevelCol="3"/>
  <cols>
    <col min="1" max="1" width="8.66666666666667" customWidth="1"/>
    <col min="2" max="2" width="22.6666666666667" customWidth="1"/>
    <col min="3" max="3" width="12" customWidth="1"/>
    <col min="4" max="4" width="35.4416666666667" customWidth="1"/>
    <col min="5" max="5" width="6.66666666666667" customWidth="1"/>
  </cols>
  <sheetData>
    <row r="1" spans="1:4">
      <c r="A1" s="5" t="s">
        <v>80</v>
      </c>
      <c r="B1" s="6"/>
      <c r="C1" s="7" t="e">
        <f>规模估算!I70</f>
        <v>#REF!</v>
      </c>
      <c r="D1" s="8"/>
    </row>
    <row r="2" spans="1:4">
      <c r="A2" s="5" t="s">
        <v>81</v>
      </c>
      <c r="B2" s="6"/>
      <c r="C2" s="9">
        <f>IF(项目特征!C1=项目特征!F2,项目特征!G2,IF(项目特征!C1=项目特征!F3,项目特征!G3,IF(项目特征!C1=项目特征!F4,项目特征!G4,0)))</f>
        <v>1</v>
      </c>
      <c r="D2" s="8" t="s">
        <v>82</v>
      </c>
    </row>
    <row r="3" spans="1:4">
      <c r="A3" s="10" t="s">
        <v>83</v>
      </c>
      <c r="B3" s="11"/>
      <c r="C3" s="12" t="e">
        <f>C1*C2</f>
        <v>#REF!</v>
      </c>
      <c r="D3" s="8"/>
    </row>
    <row r="4" spans="1:4">
      <c r="A4" s="13" t="s">
        <v>84</v>
      </c>
      <c r="B4" s="14"/>
      <c r="C4" s="15">
        <v>6.65</v>
      </c>
      <c r="D4" s="8" t="s">
        <v>85</v>
      </c>
    </row>
    <row r="5" spans="1:4">
      <c r="A5" s="16" t="s">
        <v>86</v>
      </c>
      <c r="B5" s="16"/>
      <c r="C5" s="9" t="e">
        <f>C3*C4/174</f>
        <v>#REF!</v>
      </c>
      <c r="D5" s="8" t="s">
        <v>87</v>
      </c>
    </row>
    <row r="6" spans="1:4">
      <c r="A6" s="17" t="s">
        <v>88</v>
      </c>
      <c r="B6" s="18"/>
      <c r="C6" s="9" t="e">
        <f>(269.6446+C3*0.7094)/C3</f>
        <v>#REF!</v>
      </c>
      <c r="D6" s="8"/>
    </row>
    <row r="7" spans="1:4">
      <c r="A7" s="19" t="s">
        <v>17</v>
      </c>
      <c r="B7" s="20" t="s">
        <v>3</v>
      </c>
      <c r="C7" s="9">
        <f>项目特征!D2</f>
        <v>1</v>
      </c>
      <c r="D7" s="8" t="s">
        <v>82</v>
      </c>
    </row>
    <row r="8" spans="1:4">
      <c r="A8" s="19"/>
      <c r="B8" s="20" t="s">
        <v>6</v>
      </c>
      <c r="C8" s="9">
        <f ca="1">1+0.025*SUM(项目特征!D3:项目特征!D6)</f>
        <v>1</v>
      </c>
      <c r="D8" s="8" t="s">
        <v>89</v>
      </c>
    </row>
    <row r="9" spans="1:4">
      <c r="A9" s="19"/>
      <c r="B9" s="20" t="s">
        <v>18</v>
      </c>
      <c r="C9" s="9">
        <f>项目特征!D7</f>
        <v>1</v>
      </c>
      <c r="D9" s="8" t="s">
        <v>89</v>
      </c>
    </row>
    <row r="10" spans="1:4">
      <c r="A10" s="19"/>
      <c r="B10" s="20" t="s">
        <v>21</v>
      </c>
      <c r="C10" s="9">
        <f>项目特征!D8</f>
        <v>1</v>
      </c>
      <c r="D10" s="8" t="s">
        <v>89</v>
      </c>
    </row>
    <row r="11" spans="1:4">
      <c r="A11" s="21" t="s">
        <v>90</v>
      </c>
      <c r="B11" s="22"/>
      <c r="C11" s="23" t="e">
        <f ca="1">C5*C7*C8*C9*C10</f>
        <v>#REF!</v>
      </c>
      <c r="D11" s="8"/>
    </row>
    <row r="12" spans="1:4">
      <c r="A12" s="5" t="s">
        <v>91</v>
      </c>
      <c r="B12" s="6"/>
      <c r="C12" s="15">
        <v>16000</v>
      </c>
      <c r="D12" s="8" t="s">
        <v>92</v>
      </c>
    </row>
    <row r="13" spans="1:4">
      <c r="A13" s="24" t="s">
        <v>93</v>
      </c>
      <c r="B13" s="22"/>
      <c r="C13" s="23" t="e">
        <f ca="1">C11*C12</f>
        <v>#REF!</v>
      </c>
      <c r="D13" s="8"/>
    </row>
    <row r="14" spans="1:4">
      <c r="A14" s="24" t="s">
        <v>94</v>
      </c>
      <c r="B14" s="22"/>
      <c r="C14" s="23" t="e">
        <f ca="1">1.277*POWER(C11,0.404)</f>
        <v>#REF!</v>
      </c>
      <c r="D14" s="8"/>
    </row>
  </sheetData>
  <mergeCells count="11">
    <mergeCell ref="A1:B1"/>
    <mergeCell ref="A2:B2"/>
    <mergeCell ref="A3:B3"/>
    <mergeCell ref="A4:B4"/>
    <mergeCell ref="A5:B5"/>
    <mergeCell ref="A6:B6"/>
    <mergeCell ref="A11:B11"/>
    <mergeCell ref="A12:B12"/>
    <mergeCell ref="A13:B13"/>
    <mergeCell ref="A14:B14"/>
    <mergeCell ref="A7:A10"/>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topLeftCell="A2" workbookViewId="0">
      <selection activeCell="E36" sqref="E36"/>
    </sheetView>
  </sheetViews>
  <sheetFormatPr defaultColWidth="9" defaultRowHeight="13.5" outlineLevelRow="6" outlineLevelCol="1"/>
  <sheetData>
    <row r="1" spans="1:2">
      <c r="A1" t="s">
        <v>95</v>
      </c>
    </row>
    <row r="2" spans="1:2">
      <c r="A2" t="s">
        <v>96</v>
      </c>
    </row>
    <row r="4" spans="1:2">
      <c r="A4" s="1" t="s">
        <v>97</v>
      </c>
      <c r="B4" t="s">
        <v>98</v>
      </c>
    </row>
    <row r="5" spans="1:2">
      <c r="A5" s="2" t="s">
        <v>99</v>
      </c>
      <c r="B5" t="s">
        <v>100</v>
      </c>
    </row>
    <row r="6" spans="1:2">
      <c r="A6" s="3" t="s">
        <v>101</v>
      </c>
      <c r="B6" t="s">
        <v>102</v>
      </c>
    </row>
    <row r="7" spans="1:2">
      <c r="A7" s="4" t="s">
        <v>103</v>
      </c>
      <c r="B7" t="s">
        <v>104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中国系统与软件度量用户组</Company>
  <Application>Microsoft Excel</Application>
  <HeadingPairs>
    <vt:vector size="2" baseType="variant">
      <vt:variant>
        <vt:lpstr>工作表</vt:lpstr>
      </vt:variant>
      <vt:variant>
        <vt:i4>4</vt:i4>
      </vt:variant>
    </vt:vector>
  </HeadingPairs>
  <TitlesOfParts>
    <vt:vector size="4" baseType="lpstr">
      <vt:lpstr>项目特征</vt:lpstr>
      <vt:lpstr>规模估算</vt:lpstr>
      <vt:lpstr>开发工作量估算</vt:lpstr>
      <vt:lpstr>模板使用说明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国税总局估算工具</dc:title>
  <dc:subject>工作量评估</dc:subject>
  <dc:creator>王海青</dc:creator>
  <cp:lastModifiedBy>冷@忆</cp:lastModifiedBy>
  <dcterms:created xsi:type="dcterms:W3CDTF">2012-10-15T13:58:00Z</dcterms:created>
  <dcterms:modified xsi:type="dcterms:W3CDTF">2026-07-20T09:57:53Z</dcterms:modified>
  <cp:category>计算器</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63D413F9369E42F1AE121F98D01F9780_13</vt:lpwstr>
  </property>
  <property fmtid="{D5CDD505-2E9C-101B-9397-08002B2CF9AE}" pid="3" name="KSOProductBuildVer">
    <vt:lpwstr>2052-12.1.0.25865</vt:lpwstr>
  </property>
  <property fmtid="{D5CDD505-2E9C-101B-9397-08002B2CF9AE}" pid="4" name="CalculationRule">
    <vt:i4>0</vt:i4>
  </property>
</Properties>
</file>